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ДС 5 2020 г" sheetId="1" r:id="rId1"/>
  </sheets>
  <calcPr calcId="145621"/>
</workbook>
</file>

<file path=xl/calcChain.xml><?xml version="1.0" encoding="utf-8"?>
<calcChain xmlns="http://schemas.openxmlformats.org/spreadsheetml/2006/main">
  <c r="V46" i="1" l="1"/>
  <c r="U46" i="1"/>
  <c r="R46" i="1"/>
  <c r="Q46" i="1"/>
  <c r="P46" i="1"/>
  <c r="O46" i="1"/>
  <c r="N46" i="1"/>
  <c r="M46" i="1"/>
  <c r="L46" i="1"/>
  <c r="K46" i="1"/>
  <c r="T45" i="1"/>
  <c r="S45" i="1"/>
  <c r="T44" i="1"/>
  <c r="S44" i="1"/>
  <c r="T43" i="1"/>
  <c r="S43" i="1"/>
  <c r="T42" i="1"/>
  <c r="T46" i="1" s="1"/>
  <c r="S42" i="1"/>
  <c r="S46" i="1" s="1"/>
  <c r="V40" i="1"/>
  <c r="T40" i="1"/>
  <c r="S40" i="1"/>
  <c r="R40" i="1"/>
  <c r="Q40" i="1"/>
  <c r="P40" i="1"/>
  <c r="O40" i="1"/>
  <c r="L40" i="1"/>
  <c r="K40" i="1"/>
  <c r="J39" i="1"/>
  <c r="N38" i="1"/>
  <c r="J38" i="1" s="1"/>
  <c r="N37" i="1"/>
  <c r="M37" i="1"/>
  <c r="M40" i="1" s="1"/>
  <c r="J36" i="1"/>
  <c r="U35" i="1"/>
  <c r="U40" i="1" s="1"/>
  <c r="N35" i="1"/>
  <c r="N40" i="1" s="1"/>
  <c r="V33" i="1"/>
  <c r="U33" i="1"/>
  <c r="K33" i="1"/>
  <c r="J32" i="1"/>
  <c r="T31" i="1"/>
  <c r="R31" i="1"/>
  <c r="J31" i="1" s="1"/>
  <c r="T30" i="1"/>
  <c r="S30" i="1"/>
  <c r="R30" i="1"/>
  <c r="Q30" i="1"/>
  <c r="P30" i="1"/>
  <c r="O30" i="1"/>
  <c r="T29" i="1"/>
  <c r="S29" i="1"/>
  <c r="T28" i="1"/>
  <c r="S28" i="1"/>
  <c r="R28" i="1"/>
  <c r="P28" i="1"/>
  <c r="N28" i="1"/>
  <c r="P27" i="1"/>
  <c r="J27" i="1" s="1"/>
  <c r="J26" i="1"/>
  <c r="R25" i="1"/>
  <c r="P25" i="1"/>
  <c r="O25" i="1"/>
  <c r="N25" i="1"/>
  <c r="M25" i="1"/>
  <c r="L25" i="1"/>
  <c r="R24" i="1"/>
  <c r="P24" i="1"/>
  <c r="O24" i="1"/>
  <c r="N24" i="1"/>
  <c r="M24" i="1"/>
  <c r="L24" i="1"/>
  <c r="R23" i="1"/>
  <c r="P23" i="1"/>
  <c r="O23" i="1"/>
  <c r="N23" i="1"/>
  <c r="M23" i="1"/>
  <c r="L23" i="1"/>
  <c r="T22" i="1"/>
  <c r="S22" i="1"/>
  <c r="R22" i="1"/>
  <c r="Q22" i="1"/>
  <c r="P22" i="1"/>
  <c r="O22" i="1"/>
  <c r="T21" i="1"/>
  <c r="S21" i="1"/>
  <c r="S33" i="1" s="1"/>
  <c r="R21" i="1"/>
  <c r="Q21" i="1"/>
  <c r="Q33" i="1" s="1"/>
  <c r="P21" i="1"/>
  <c r="O21" i="1"/>
  <c r="O33" i="1" s="1"/>
  <c r="N21" i="1"/>
  <c r="M21" i="1"/>
  <c r="M33" i="1" s="1"/>
  <c r="M47" i="1" s="1"/>
  <c r="J23" i="1" l="1"/>
  <c r="O47" i="1"/>
  <c r="Q47" i="1"/>
  <c r="S47" i="1"/>
  <c r="J22" i="1"/>
  <c r="J29" i="1"/>
  <c r="J30" i="1"/>
  <c r="K47" i="1"/>
  <c r="V47" i="1"/>
  <c r="J25" i="1"/>
  <c r="J28" i="1"/>
  <c r="J21" i="1"/>
  <c r="N33" i="1"/>
  <c r="N47" i="1" s="1"/>
  <c r="P33" i="1"/>
  <c r="P47" i="1" s="1"/>
  <c r="R33" i="1"/>
  <c r="R47" i="1" s="1"/>
  <c r="T33" i="1"/>
  <c r="L33" i="1"/>
  <c r="L47" i="1" s="1"/>
  <c r="U47" i="1"/>
  <c r="J43" i="1"/>
  <c r="J44" i="1"/>
  <c r="J45" i="1"/>
  <c r="T47" i="1"/>
  <c r="J24" i="1"/>
  <c r="J35" i="1"/>
  <c r="J37" i="1"/>
  <c r="J42" i="1"/>
  <c r="J46" i="1" l="1"/>
  <c r="J33" i="1"/>
  <c r="J40" i="1"/>
  <c r="J47" i="1" s="1"/>
</calcChain>
</file>

<file path=xl/sharedStrings.xml><?xml version="1.0" encoding="utf-8"?>
<sst xmlns="http://schemas.openxmlformats.org/spreadsheetml/2006/main" count="91" uniqueCount="70">
  <si>
    <t xml:space="preserve"> Утверждаю </t>
  </si>
  <si>
    <t>бюджетных программ</t>
  </si>
  <si>
    <t xml:space="preserve">                          </t>
  </si>
  <si>
    <t>2020 год</t>
  </si>
  <si>
    <t xml:space="preserve"> План финансирования бюджетных программ (подпрограмм )  по платежам</t>
  </si>
  <si>
    <t>Регион</t>
  </si>
  <si>
    <t>г. Степногорск</t>
  </si>
  <si>
    <t>Вид бюджета</t>
  </si>
  <si>
    <t>Местный</t>
  </si>
  <si>
    <t>Период</t>
  </si>
  <si>
    <t>Единица измерения</t>
  </si>
  <si>
    <t>тысяч тенге</t>
  </si>
  <si>
    <t>Администратор бюджетной программы</t>
  </si>
  <si>
    <t xml:space="preserve">       Отдел образования г.Степногорска</t>
  </si>
  <si>
    <t>Государственное предприятие</t>
  </si>
  <si>
    <t xml:space="preserve">                    Детский  сад № 5  "Еркетай " </t>
  </si>
  <si>
    <t>Функциональная группа</t>
  </si>
  <si>
    <t>Администратор</t>
  </si>
  <si>
    <t>программа</t>
  </si>
  <si>
    <t>подпрограмма</t>
  </si>
  <si>
    <t>Специфика</t>
  </si>
  <si>
    <t xml:space="preserve">         Наименование</t>
  </si>
  <si>
    <t>Финансовый</t>
  </si>
  <si>
    <t xml:space="preserve">                       План по месяцам</t>
  </si>
  <si>
    <t xml:space="preserve">план на </t>
  </si>
  <si>
    <t>4</t>
  </si>
  <si>
    <t>464</t>
  </si>
  <si>
    <t>009</t>
  </si>
  <si>
    <t>015</t>
  </si>
  <si>
    <t>Обеспечение деятельности организаций</t>
  </si>
  <si>
    <t>дошкольного воспитания и обучения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</si>
  <si>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</si>
  <si>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</si>
  <si>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</si>
  <si>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</si>
  <si>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</si>
  <si>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</si>
  <si>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</si>
  <si>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</si>
  <si>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</si>
  <si>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</si>
  <si>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</si>
  <si>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</si>
  <si>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Основная зарплата</t>
  </si>
  <si>
    <t>Компенсационные выплаты</t>
  </si>
  <si>
    <t>Социальный налог</t>
  </si>
  <si>
    <t>Социальн. отчисления в Гос. фонд  социального  страхования</t>
  </si>
  <si>
    <t>ОСМС</t>
  </si>
  <si>
    <t>Приобретение медикаментов и прочих средств мед.назначения</t>
  </si>
  <si>
    <t>Приобретение прочих товаров</t>
  </si>
  <si>
    <t>Оплата коммунальных услуг</t>
  </si>
  <si>
    <t>Оплата услуг связи</t>
  </si>
  <si>
    <t>Прочие услуги и работы</t>
  </si>
  <si>
    <t>Командировочные  расходы</t>
  </si>
  <si>
    <t>Прочие текущие затраты</t>
  </si>
  <si>
    <t>И Т О Г О:</t>
  </si>
  <si>
    <t>011</t>
  </si>
  <si>
    <t>028</t>
  </si>
  <si>
    <t>ВСЕГО :</t>
  </si>
  <si>
    <t>Руководитель государственнолго учреждения</t>
  </si>
  <si>
    <t>Н.Подолько</t>
  </si>
  <si>
    <t xml:space="preserve">         ( подпись)</t>
  </si>
  <si>
    <t>( расшифровка подписи)</t>
  </si>
  <si>
    <t>МП</t>
  </si>
  <si>
    <t>Руководитель структурного подразделения государственного учреждения,</t>
  </si>
  <si>
    <t>Л. Дубовик</t>
  </si>
  <si>
    <t xml:space="preserve"> ответственного за составление Индивидуального плана финансирования </t>
  </si>
  <si>
    <t>И.О.Руководителя администратора</t>
  </si>
  <si>
    <t>С.Жетписбаева</t>
  </si>
  <si>
    <t>23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</si>
</sst>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8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charset val="204"/>
    </font>
    <font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12"/>
      <name val="Arial Cyr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right"/>
    </xf>
    <xf numFmtId="16" fontId="0" fillId="0" borderId="2" xfId="0" applyNumberFormat="1" applyFill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3" xfId="0" applyFont="1" applyBorder="1"/>
    <xf numFmtId="0" fontId="0" fillId="0" borderId="3" xfId="0" applyFont="1" applyBorder="1"/>
    <xf numFmtId="0" fontId="0" fillId="0" borderId="1" xfId="0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/>
    <xf numFmtId="0" fontId="6" fillId="0" borderId="4" xfId="0" applyFont="1" applyBorder="1"/>
    <xf numFmtId="0" fontId="0" fillId="0" borderId="4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right"/>
    </xf>
    <xf numFmtId="0" fontId="7" fillId="0" borderId="3" xfId="0" applyFont="1" applyBorder="1"/>
    <xf numFmtId="0" fontId="0" fillId="0" borderId="3" xfId="0" applyFont="1" applyBorder="1" applyAlignment="1">
      <alignment horizontal="right"/>
    </xf>
    <xf numFmtId="0" fontId="8" fillId="0" borderId="0" xfId="0" applyFont="1" applyBorder="1"/>
    <xf numFmtId="0" fontId="6" fillId="0" borderId="5" xfId="0" applyFont="1" applyBorder="1"/>
    <xf numFmtId="0" fontId="7" fillId="0" borderId="5" xfId="0" applyFont="1" applyBorder="1"/>
    <xf numFmtId="0" fontId="1" fillId="0" borderId="3" xfId="0" applyFont="1" applyBorder="1"/>
    <xf numFmtId="0" fontId="1" fillId="0" borderId="3" xfId="0" applyFont="1" applyBorder="1" applyAlignment="1"/>
    <xf numFmtId="0" fontId="0" fillId="0" borderId="0" xfId="0" applyFont="1"/>
    <xf numFmtId="0" fontId="9" fillId="0" borderId="0" xfId="0" applyFont="1"/>
    <xf numFmtId="0" fontId="0" fillId="0" borderId="0" xfId="0" applyFill="1" applyBorder="1"/>
    <xf numFmtId="0" fontId="1" fillId="0" borderId="5" xfId="0" applyFont="1" applyBorder="1"/>
    <xf numFmtId="0" fontId="8" fillId="0" borderId="5" xfId="0" applyFont="1" applyBorder="1"/>
    <xf numFmtId="0" fontId="1" fillId="0" borderId="0" xfId="0" applyFont="1"/>
    <xf numFmtId="0" fontId="0" fillId="0" borderId="6" xfId="0" applyBorder="1"/>
    <xf numFmtId="3" fontId="7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6" fillId="0" borderId="7" xfId="0" applyFont="1" applyBorder="1" applyAlignment="1">
      <alignment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12" xfId="0" applyFont="1" applyBorder="1"/>
    <xf numFmtId="0" fontId="7" fillId="0" borderId="12" xfId="0" applyFont="1" applyBorder="1"/>
    <xf numFmtId="0" fontId="7" fillId="0" borderId="13" xfId="0" applyFont="1" applyBorder="1"/>
    <xf numFmtId="0" fontId="0" fillId="0" borderId="14" xfId="0" applyFont="1" applyBorder="1"/>
    <xf numFmtId="0" fontId="0" fillId="0" borderId="12" xfId="0" applyFont="1" applyBorder="1"/>
    <xf numFmtId="0" fontId="0" fillId="0" borderId="12" xfId="0" applyBorder="1"/>
    <xf numFmtId="0" fontId="0" fillId="0" borderId="15" xfId="0" applyBorder="1"/>
    <xf numFmtId="0" fontId="6" fillId="0" borderId="16" xfId="0" applyFont="1" applyBorder="1" applyAlignment="1">
      <alignment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7" fillId="0" borderId="21" xfId="0" applyFont="1" applyBorder="1"/>
    <xf numFmtId="0" fontId="6" fillId="0" borderId="22" xfId="0" applyFont="1" applyBorder="1" applyAlignment="1">
      <alignment horizontal="center"/>
    </xf>
    <xf numFmtId="0" fontId="0" fillId="0" borderId="0" xfId="0" applyFont="1" applyBorder="1"/>
    <xf numFmtId="0" fontId="0" fillId="0" borderId="23" xfId="0" applyBorder="1"/>
    <xf numFmtId="0" fontId="7" fillId="0" borderId="24" xfId="0" applyFont="1" applyBorder="1"/>
    <xf numFmtId="0" fontId="0" fillId="0" borderId="22" xfId="0" applyBorder="1" applyAlignment="1">
      <alignment horizontal="center"/>
    </xf>
    <xf numFmtId="0" fontId="0" fillId="0" borderId="3" xfId="0" applyBorder="1"/>
    <xf numFmtId="0" fontId="0" fillId="0" borderId="25" xfId="0" applyBorder="1"/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21" xfId="0" applyFont="1" applyBorder="1"/>
    <xf numFmtId="0" fontId="0" fillId="0" borderId="27" xfId="0" applyBorder="1"/>
    <xf numFmtId="0" fontId="7" fillId="0" borderId="30" xfId="0" applyFont="1" applyBorder="1"/>
    <xf numFmtId="0" fontId="7" fillId="0" borderId="22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 applyAlignment="1"/>
    <xf numFmtId="0" fontId="7" fillId="0" borderId="34" xfId="0" applyFont="1" applyBorder="1" applyAlignment="1">
      <alignment textRotation="90"/>
    </xf>
    <xf numFmtId="0" fontId="7" fillId="0" borderId="35" xfId="0" applyFont="1" applyBorder="1" applyAlignment="1">
      <alignment textRotation="90"/>
    </xf>
    <xf numFmtId="0" fontId="7" fillId="0" borderId="36" xfId="0" applyFont="1" applyBorder="1" applyAlignment="1">
      <alignment textRotation="90"/>
    </xf>
    <xf numFmtId="0" fontId="6" fillId="0" borderId="34" xfId="0" applyFont="1" applyBorder="1"/>
    <xf numFmtId="0" fontId="6" fillId="0" borderId="37" xfId="0" applyFont="1" applyBorder="1"/>
    <xf numFmtId="0" fontId="0" fillId="0" borderId="33" xfId="0" applyBorder="1"/>
    <xf numFmtId="0" fontId="6" fillId="0" borderId="38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39" xfId="0" applyFont="1" applyBorder="1" applyAlignment="1">
      <alignment horizontal="center" vertical="top"/>
    </xf>
    <xf numFmtId="49" fontId="7" fillId="0" borderId="40" xfId="0" applyNumberFormat="1" applyFont="1" applyBorder="1"/>
    <xf numFmtId="49" fontId="7" fillId="0" borderId="30" xfId="0" applyNumberFormat="1" applyFont="1" applyBorder="1" applyAlignment="1"/>
    <xf numFmtId="49" fontId="7" fillId="0" borderId="41" xfId="0" applyNumberFormat="1" applyFont="1" applyBorder="1" applyAlignment="1"/>
    <xf numFmtId="49" fontId="7" fillId="0" borderId="0" xfId="0" applyNumberFormat="1" applyFont="1" applyBorder="1" applyAlignment="1"/>
    <xf numFmtId="0" fontId="6" fillId="0" borderId="42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vertical="center"/>
    </xf>
    <xf numFmtId="2" fontId="0" fillId="0" borderId="43" xfId="0" applyNumberFormat="1" applyBorder="1" applyAlignment="1">
      <alignment vertical="center"/>
    </xf>
    <xf numFmtId="2" fontId="0" fillId="0" borderId="44" xfId="0" applyNumberFormat="1" applyBorder="1" applyAlignment="1">
      <alignment vertical="center"/>
    </xf>
    <xf numFmtId="3" fontId="7" fillId="0" borderId="42" xfId="0" applyNumberFormat="1" applyFont="1" applyFill="1" applyBorder="1" applyAlignment="1">
      <alignment horizont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45" xfId="0" applyNumberFormat="1" applyFont="1" applyBorder="1" applyAlignment="1">
      <alignment horizontal="center" vertical="center"/>
    </xf>
    <xf numFmtId="3" fontId="7" fillId="0" borderId="46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0" fillId="0" borderId="47" xfId="0" applyBorder="1"/>
    <xf numFmtId="49" fontId="0" fillId="0" borderId="48" xfId="0" applyNumberFormat="1" applyBorder="1"/>
    <xf numFmtId="0" fontId="0" fillId="0" borderId="42" xfId="0" applyBorder="1"/>
    <xf numFmtId="0" fontId="0" fillId="0" borderId="48" xfId="0" applyBorder="1"/>
    <xf numFmtId="0" fontId="6" fillId="0" borderId="48" xfId="0" applyFont="1" applyBorder="1" applyAlignment="1">
      <alignment horizontal="center" vertical="center"/>
    </xf>
    <xf numFmtId="4" fontId="6" fillId="0" borderId="49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0" xfId="0" applyBorder="1" applyAlignment="1">
      <alignment vertical="center"/>
    </xf>
    <xf numFmtId="3" fontId="7" fillId="0" borderId="48" xfId="0" applyNumberFormat="1" applyFont="1" applyFill="1" applyBorder="1" applyAlignment="1">
      <alignment horizontal="center"/>
    </xf>
    <xf numFmtId="3" fontId="7" fillId="0" borderId="49" xfId="0" applyNumberFormat="1" applyFont="1" applyFill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51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  <xf numFmtId="3" fontId="7" fillId="0" borderId="31" xfId="0" applyNumberFormat="1" applyFont="1" applyFill="1" applyBorder="1" applyAlignment="1">
      <alignment horizontal="center" vertical="center"/>
    </xf>
    <xf numFmtId="0" fontId="0" fillId="0" borderId="52" xfId="0" applyBorder="1"/>
    <xf numFmtId="0" fontId="6" fillId="0" borderId="4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3" fontId="7" fillId="0" borderId="53" xfId="0" applyNumberFormat="1" applyFont="1" applyBorder="1" applyAlignment="1">
      <alignment horizontal="center" vertical="center"/>
    </xf>
    <xf numFmtId="3" fontId="7" fillId="0" borderId="54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1" fontId="7" fillId="0" borderId="53" xfId="0" applyNumberFormat="1" applyFont="1" applyBorder="1" applyAlignment="1">
      <alignment horizontal="center" vertical="center"/>
    </xf>
    <xf numFmtId="1" fontId="7" fillId="0" borderId="53" xfId="0" applyNumberFormat="1" applyFont="1" applyFill="1" applyBorder="1" applyAlignment="1">
      <alignment horizontal="center" vertical="center"/>
    </xf>
    <xf numFmtId="1" fontId="7" fillId="2" borderId="53" xfId="0" applyNumberFormat="1" applyFont="1" applyFill="1" applyBorder="1" applyAlignment="1">
      <alignment horizontal="center" vertical="center"/>
    </xf>
    <xf numFmtId="1" fontId="7" fillId="2" borderId="54" xfId="0" applyNumberFormat="1" applyFont="1" applyFill="1" applyBorder="1" applyAlignment="1">
      <alignment horizontal="center" vertical="center"/>
    </xf>
    <xf numFmtId="3" fontId="7" fillId="0" borderId="48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7" fillId="0" borderId="55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3" fontId="7" fillId="0" borderId="42" xfId="0" applyNumberFormat="1" applyFont="1" applyBorder="1" applyAlignment="1">
      <alignment horizontal="center"/>
    </xf>
    <xf numFmtId="0" fontId="0" fillId="0" borderId="47" xfId="0" applyBorder="1" applyAlignment="1"/>
    <xf numFmtId="0" fontId="0" fillId="0" borderId="48" xfId="0" applyBorder="1" applyAlignment="1">
      <alignment wrapText="1"/>
    </xf>
    <xf numFmtId="0" fontId="0" fillId="0" borderId="27" xfId="0" applyBorder="1" applyAlignment="1">
      <alignment wrapText="1"/>
    </xf>
    <xf numFmtId="3" fontId="7" fillId="0" borderId="27" xfId="0" applyNumberFormat="1" applyFont="1" applyBorder="1" applyAlignment="1">
      <alignment horizontal="center"/>
    </xf>
    <xf numFmtId="3" fontId="7" fillId="0" borderId="56" xfId="0" applyNumberFormat="1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0" fillId="0" borderId="60" xfId="0" applyBorder="1"/>
    <xf numFmtId="0" fontId="0" fillId="0" borderId="53" xfId="0" applyBorder="1"/>
    <xf numFmtId="0" fontId="6" fillId="0" borderId="61" xfId="0" applyFont="1" applyBorder="1"/>
    <xf numFmtId="0" fontId="11" fillId="0" borderId="62" xfId="0" applyFont="1" applyBorder="1"/>
    <xf numFmtId="0" fontId="6" fillId="0" borderId="63" xfId="0" applyFont="1" applyBorder="1"/>
    <xf numFmtId="0" fontId="6" fillId="0" borderId="64" xfId="0" applyFont="1" applyBorder="1"/>
    <xf numFmtId="3" fontId="9" fillId="0" borderId="64" xfId="0" applyNumberFormat="1" applyFont="1" applyBorder="1" applyAlignment="1">
      <alignment horizontal="center"/>
    </xf>
    <xf numFmtId="3" fontId="9" fillId="0" borderId="65" xfId="0" applyNumberFormat="1" applyFont="1" applyBorder="1" applyAlignment="1">
      <alignment horizontal="center"/>
    </xf>
    <xf numFmtId="3" fontId="9" fillId="0" borderId="66" xfId="0" applyNumberFormat="1" applyFont="1" applyBorder="1" applyAlignment="1">
      <alignment horizontal="center"/>
    </xf>
    <xf numFmtId="49" fontId="7" fillId="0" borderId="60" xfId="0" applyNumberFormat="1" applyFont="1" applyFill="1" applyBorder="1" applyAlignment="1">
      <alignment horizontal="center" vertical="center"/>
    </xf>
    <xf numFmtId="49" fontId="7" fillId="0" borderId="53" xfId="0" applyNumberFormat="1" applyFont="1" applyFill="1" applyBorder="1" applyAlignment="1">
      <alignment horizontal="center" vertical="center"/>
    </xf>
    <xf numFmtId="0" fontId="6" fillId="0" borderId="53" xfId="0" applyFont="1" applyBorder="1"/>
    <xf numFmtId="0" fontId="11" fillId="0" borderId="67" xfId="0" applyFont="1" applyBorder="1"/>
    <xf numFmtId="0" fontId="6" fillId="0" borderId="1" xfId="0" applyFont="1" applyBorder="1"/>
    <xf numFmtId="0" fontId="6" fillId="0" borderId="68" xfId="0" applyFont="1" applyBorder="1"/>
    <xf numFmtId="3" fontId="9" fillId="0" borderId="41" xfId="0" applyNumberFormat="1" applyFont="1" applyBorder="1" applyAlignment="1">
      <alignment horizontal="center"/>
    </xf>
    <xf numFmtId="3" fontId="9" fillId="0" borderId="69" xfId="0" applyNumberFormat="1" applyFont="1" applyBorder="1" applyAlignment="1">
      <alignment horizontal="center"/>
    </xf>
    <xf numFmtId="2" fontId="6" fillId="0" borderId="70" xfId="0" applyNumberFormat="1" applyFon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24" xfId="0" applyNumberFormat="1" applyBorder="1" applyAlignment="1">
      <alignment vertical="center"/>
    </xf>
    <xf numFmtId="3" fontId="7" fillId="0" borderId="42" xfId="0" applyNumberFormat="1" applyFont="1" applyFill="1" applyBorder="1" applyAlignment="1">
      <alignment horizontal="center" vertical="center"/>
    </xf>
    <xf numFmtId="3" fontId="7" fillId="0" borderId="42" xfId="0" applyNumberFormat="1" applyFont="1" applyBorder="1" applyAlignment="1">
      <alignment horizontal="center" vertical="center"/>
    </xf>
    <xf numFmtId="1" fontId="10" fillId="2" borderId="53" xfId="0" applyNumberFormat="1" applyFont="1" applyFill="1" applyBorder="1" applyAlignment="1">
      <alignment horizontal="center"/>
    </xf>
    <xf numFmtId="3" fontId="7" fillId="0" borderId="51" xfId="0" applyNumberFormat="1" applyFont="1" applyFill="1" applyBorder="1" applyAlignment="1">
      <alignment horizontal="center" vertical="center"/>
    </xf>
    <xf numFmtId="3" fontId="7" fillId="0" borderId="53" xfId="0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3" fontId="7" fillId="0" borderId="5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" fontId="0" fillId="0" borderId="0" xfId="0" applyNumberFormat="1"/>
    <xf numFmtId="3" fontId="7" fillId="0" borderId="70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3" fontId="7" fillId="0" borderId="71" xfId="0" applyNumberFormat="1" applyFont="1" applyFill="1" applyBorder="1" applyAlignment="1">
      <alignment horizontal="center" vertical="center"/>
    </xf>
    <xf numFmtId="3" fontId="7" fillId="0" borderId="50" xfId="0" applyNumberFormat="1" applyFont="1" applyFill="1" applyBorder="1" applyAlignment="1">
      <alignment horizontal="center" vertical="center"/>
    </xf>
    <xf numFmtId="3" fontId="7" fillId="0" borderId="72" xfId="0" applyNumberFormat="1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1" fontId="10" fillId="2" borderId="73" xfId="0" applyNumberFormat="1" applyFont="1" applyFill="1" applyBorder="1" applyAlignment="1">
      <alignment horizontal="center"/>
    </xf>
    <xf numFmtId="3" fontId="7" fillId="0" borderId="74" xfId="0" applyNumberFormat="1" applyFont="1" applyFill="1" applyBorder="1" applyAlignment="1">
      <alignment horizontal="center" vertical="center"/>
    </xf>
    <xf numFmtId="3" fontId="9" fillId="0" borderId="75" xfId="0" applyNumberFormat="1" applyFont="1" applyBorder="1" applyAlignment="1">
      <alignment horizontal="center"/>
    </xf>
    <xf numFmtId="0" fontId="0" fillId="0" borderId="76" xfId="0" applyBorder="1"/>
    <xf numFmtId="0" fontId="0" fillId="0" borderId="77" xfId="0" applyBorder="1"/>
    <xf numFmtId="0" fontId="6" fillId="0" borderId="77" xfId="0" applyFont="1" applyBorder="1"/>
    <xf numFmtId="0" fontId="12" fillId="0" borderId="78" xfId="0" applyFont="1" applyBorder="1"/>
    <xf numFmtId="3" fontId="12" fillId="0" borderId="77" xfId="0" applyNumberFormat="1" applyFont="1" applyBorder="1" applyAlignment="1">
      <alignment horizontal="center"/>
    </xf>
    <xf numFmtId="3" fontId="12" fillId="0" borderId="79" xfId="0" applyNumberFormat="1" applyFont="1" applyBorder="1" applyAlignment="1">
      <alignment horizontal="center"/>
    </xf>
    <xf numFmtId="0" fontId="7" fillId="0" borderId="0" xfId="0" applyFont="1"/>
    <xf numFmtId="0" fontId="13" fillId="0" borderId="0" xfId="0" applyFont="1"/>
    <xf numFmtId="0" fontId="6" fillId="0" borderId="0" xfId="0" applyFont="1"/>
    <xf numFmtId="0" fontId="10" fillId="0" borderId="53" xfId="0" applyFont="1" applyFill="1" applyBorder="1" applyAlignment="1">
      <alignment horizontal="center" vertical="center"/>
    </xf>
    <xf numFmtId="3" fontId="9" fillId="0" borderId="69" xfId="0" applyNumberFormat="1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1" fontId="10" fillId="0" borderId="53" xfId="0" applyNumberFormat="1" applyFont="1" applyFill="1" applyBorder="1" applyAlignment="1">
      <alignment horizontal="center"/>
    </xf>
    <xf numFmtId="1" fontId="10" fillId="0" borderId="73" xfId="0" applyNumberFormat="1" applyFont="1" applyFill="1" applyBorder="1" applyAlignment="1">
      <alignment horizontal="center"/>
    </xf>
    <xf numFmtId="0" fontId="14" fillId="2" borderId="5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" fontId="14" fillId="2" borderId="5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X53"/>
  <sheetViews>
    <sheetView tabSelected="1" zoomScale="90" zoomScaleNormal="90" workbookViewId="0">
      <selection activeCell="U27" sqref="U27"/>
    </sheetView>
  </sheetViews>
  <sheetFormatPr defaultRowHeight="12.75" x14ac:dyDescent="0.2"/>
  <cols>
    <col min="1" max="1" width="4.7109375" customWidth="1"/>
    <col min="2" max="2" width="5.28515625" customWidth="1"/>
    <col min="3" max="3" width="4.5703125" customWidth="1"/>
    <col min="4" max="4" width="3.5703125" customWidth="1"/>
    <col min="5" max="5" width="5.28515625" customWidth="1"/>
    <col min="6" max="6" width="6.42578125" customWidth="1"/>
    <col min="7" max="7" width="8" customWidth="1"/>
    <col min="9" max="9" width="30.85546875" customWidth="1"/>
    <col min="10" max="10" width="11.42578125" customWidth="1"/>
    <col min="11" max="22" width="8.85546875" customWidth="1"/>
    <col min="23" max="23" width="8.7109375" customWidth="1"/>
    <col min="24" max="24" width="10.42578125" customWidth="1"/>
    <col min="26" max="26" width="12.140625" bestFit="1" customWidth="1"/>
  </cols>
  <sheetData>
    <row r="1" spans="1:22" x14ac:dyDescent="0.2">
      <c r="S1" s="1"/>
      <c r="T1" s="2" t="s">
        <v>0</v>
      </c>
      <c r="U1" s="3"/>
      <c r="V1" s="3"/>
    </row>
    <row r="2" spans="1:22" x14ac:dyDescent="0.2">
      <c r="S2" s="3" t="s">
        <v>67</v>
      </c>
      <c r="T2" s="3"/>
      <c r="U2" s="3"/>
      <c r="V2" s="3"/>
    </row>
    <row r="3" spans="1:22" x14ac:dyDescent="0.2">
      <c r="S3" s="3" t="s">
        <v>1</v>
      </c>
      <c r="T3" s="3"/>
      <c r="U3" s="3"/>
      <c r="V3" s="3"/>
    </row>
    <row r="4" spans="1:22" x14ac:dyDescent="0.2">
      <c r="S4" s="4" t="s">
        <v>2</v>
      </c>
      <c r="T4" s="4"/>
      <c r="U4" s="4"/>
      <c r="V4" s="5" t="s">
        <v>68</v>
      </c>
    </row>
    <row r="5" spans="1:22" x14ac:dyDescent="0.2">
      <c r="S5" s="6" t="s">
        <v>69</v>
      </c>
      <c r="T5" s="6"/>
      <c r="U5" s="4"/>
      <c r="V5" s="4" t="s">
        <v>3</v>
      </c>
    </row>
    <row r="6" spans="1:22" ht="15.75" x14ac:dyDescent="0.25">
      <c r="A6" s="7"/>
      <c r="B6" s="8"/>
      <c r="C6" s="9"/>
      <c r="D6" s="9"/>
      <c r="E6" s="8"/>
      <c r="F6" s="8"/>
      <c r="G6" s="9"/>
      <c r="H6" s="9" t="s">
        <v>4</v>
      </c>
      <c r="I6" s="10"/>
      <c r="J6" s="10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2">
      <c r="A7" s="11" t="s">
        <v>5</v>
      </c>
      <c r="B7" s="11"/>
      <c r="C7" s="11"/>
      <c r="D7" s="11"/>
      <c r="E7" s="11"/>
      <c r="F7" s="12"/>
      <c r="G7" s="4"/>
      <c r="H7" s="13" t="s">
        <v>6</v>
      </c>
      <c r="I7" s="14"/>
      <c r="J7" s="14"/>
      <c r="K7" s="15"/>
      <c r="L7" s="15"/>
      <c r="M7" s="15"/>
      <c r="N7" s="15"/>
      <c r="O7" s="15"/>
      <c r="P7" s="14"/>
      <c r="T7" s="1"/>
      <c r="U7" s="1"/>
      <c r="V7" s="3"/>
    </row>
    <row r="8" spans="1:22" x14ac:dyDescent="0.2">
      <c r="A8" s="16" t="s">
        <v>7</v>
      </c>
      <c r="B8" s="16"/>
      <c r="C8" s="16"/>
      <c r="D8" s="16"/>
      <c r="E8" s="16"/>
      <c r="F8" s="17"/>
      <c r="H8" s="13" t="s">
        <v>8</v>
      </c>
      <c r="I8" s="15"/>
      <c r="J8" s="15"/>
      <c r="K8" s="15"/>
      <c r="L8" s="15"/>
      <c r="M8" s="15"/>
      <c r="N8" s="15"/>
      <c r="O8" s="15"/>
      <c r="P8" s="14"/>
      <c r="T8" s="3"/>
      <c r="U8" s="3"/>
      <c r="V8" s="3"/>
    </row>
    <row r="9" spans="1:22" x14ac:dyDescent="0.2">
      <c r="A9" s="18" t="s">
        <v>9</v>
      </c>
      <c r="B9" s="18"/>
      <c r="C9" s="18"/>
      <c r="D9" s="18"/>
      <c r="E9" s="18"/>
      <c r="F9" s="19"/>
      <c r="G9" s="20"/>
      <c r="H9" s="21" t="s">
        <v>3</v>
      </c>
      <c r="I9" s="15"/>
      <c r="J9" s="15"/>
      <c r="K9" s="15"/>
      <c r="L9" s="15"/>
      <c r="M9" s="15"/>
      <c r="N9" s="15"/>
      <c r="O9" s="15"/>
      <c r="P9" s="14"/>
      <c r="T9" s="3"/>
      <c r="U9" s="3"/>
      <c r="V9" s="3"/>
    </row>
    <row r="10" spans="1:22" x14ac:dyDescent="0.2">
      <c r="A10" s="11" t="s">
        <v>10</v>
      </c>
      <c r="B10" s="11"/>
      <c r="C10" s="11"/>
      <c r="D10" s="11"/>
      <c r="E10" s="11"/>
      <c r="F10" s="22"/>
      <c r="H10" s="23" t="s">
        <v>11</v>
      </c>
      <c r="I10" s="24"/>
      <c r="J10" s="24"/>
      <c r="K10" s="24"/>
      <c r="L10" s="24"/>
      <c r="M10" s="24"/>
      <c r="N10" s="15"/>
      <c r="O10" s="15"/>
      <c r="P10" s="14"/>
      <c r="T10" s="3"/>
      <c r="U10" s="3"/>
      <c r="V10" s="3"/>
    </row>
    <row r="11" spans="1:22" x14ac:dyDescent="0.2">
      <c r="A11" s="25" t="s">
        <v>12</v>
      </c>
      <c r="B11" s="25"/>
      <c r="C11" s="25"/>
      <c r="D11" s="25"/>
      <c r="E11" s="26"/>
      <c r="F11" s="26"/>
      <c r="G11" s="26"/>
      <c r="H11" s="27" t="s">
        <v>13</v>
      </c>
      <c r="I11" s="28"/>
      <c r="J11" s="1"/>
      <c r="K11" s="29"/>
      <c r="L11" s="30"/>
      <c r="M11" s="29"/>
      <c r="N11" s="24"/>
      <c r="O11" s="24"/>
      <c r="P11" s="14"/>
      <c r="T11" s="31"/>
      <c r="U11" s="3"/>
      <c r="V11" s="3"/>
    </row>
    <row r="12" spans="1:22" x14ac:dyDescent="0.2">
      <c r="A12" s="25" t="s">
        <v>14</v>
      </c>
      <c r="B12" s="25"/>
      <c r="C12" s="25"/>
      <c r="D12" s="25"/>
      <c r="E12" s="26"/>
      <c r="F12" s="26"/>
      <c r="G12" s="26"/>
      <c r="H12" s="32" t="s">
        <v>15</v>
      </c>
      <c r="I12" s="33"/>
      <c r="J12" s="24"/>
      <c r="K12" s="29"/>
      <c r="L12" s="30"/>
      <c r="M12" s="29"/>
      <c r="N12" s="29"/>
      <c r="O12" s="29"/>
      <c r="P12" s="34"/>
      <c r="Q12" s="34"/>
      <c r="T12" s="31"/>
      <c r="U12" s="3"/>
      <c r="V12" s="3"/>
    </row>
    <row r="13" spans="1:22" ht="13.5" thickBot="1" x14ac:dyDescent="0.25">
      <c r="F13" s="35"/>
      <c r="G13" s="35"/>
      <c r="H13" s="35"/>
      <c r="I13" s="35"/>
      <c r="J13" s="36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3.5" thickBot="1" x14ac:dyDescent="0.25">
      <c r="A14" s="38" t="s">
        <v>16</v>
      </c>
      <c r="B14" s="39" t="s">
        <v>17</v>
      </c>
      <c r="C14" s="40" t="s">
        <v>18</v>
      </c>
      <c r="D14" s="41" t="s">
        <v>19</v>
      </c>
      <c r="E14" s="42" t="s">
        <v>20</v>
      </c>
      <c r="F14" s="43"/>
      <c r="G14" s="44"/>
      <c r="H14" s="44"/>
      <c r="I14" s="45"/>
      <c r="J14" s="46"/>
      <c r="K14" s="47"/>
      <c r="L14" s="47"/>
      <c r="M14" s="47"/>
      <c r="N14" s="47"/>
      <c r="O14" s="47"/>
      <c r="P14" s="47"/>
      <c r="Q14" s="47"/>
      <c r="R14" s="48"/>
      <c r="S14" s="48"/>
      <c r="T14" s="48"/>
      <c r="U14" s="48"/>
      <c r="V14" s="49"/>
    </row>
    <row r="15" spans="1:22" ht="13.5" thickBot="1" x14ac:dyDescent="0.25">
      <c r="A15" s="50"/>
      <c r="B15" s="51"/>
      <c r="C15" s="52"/>
      <c r="D15" s="53"/>
      <c r="E15" s="54"/>
      <c r="F15" s="14"/>
      <c r="G15" s="15" t="s">
        <v>21</v>
      </c>
      <c r="H15" s="14"/>
      <c r="I15" s="55"/>
      <c r="J15" s="56" t="s">
        <v>22</v>
      </c>
      <c r="K15" s="14"/>
      <c r="L15" s="14"/>
      <c r="M15" s="14"/>
      <c r="N15" s="57" t="s">
        <v>23</v>
      </c>
      <c r="O15" s="14"/>
      <c r="P15" s="14"/>
      <c r="Q15" s="57"/>
      <c r="R15" s="3"/>
      <c r="S15" s="3"/>
      <c r="T15" s="3"/>
      <c r="U15" s="3"/>
      <c r="V15" s="58"/>
    </row>
    <row r="16" spans="1:22" ht="13.5" thickBot="1" x14ac:dyDescent="0.25">
      <c r="A16" s="50"/>
      <c r="B16" s="51"/>
      <c r="C16" s="52"/>
      <c r="D16" s="53"/>
      <c r="E16" s="54"/>
      <c r="F16" s="14"/>
      <c r="G16" s="14"/>
      <c r="H16" s="14"/>
      <c r="I16" s="55"/>
      <c r="J16" s="56" t="s">
        <v>24</v>
      </c>
      <c r="K16" s="14"/>
      <c r="L16" s="14"/>
      <c r="M16" s="14"/>
      <c r="N16" s="14"/>
      <c r="O16" s="14"/>
      <c r="P16" s="14"/>
      <c r="Q16" s="57"/>
      <c r="R16" s="3"/>
      <c r="S16" s="3"/>
      <c r="T16" s="3"/>
      <c r="U16" s="3"/>
      <c r="V16" s="58"/>
    </row>
    <row r="17" spans="1:23" ht="13.5" thickBot="1" x14ac:dyDescent="0.25">
      <c r="A17" s="50"/>
      <c r="B17" s="51"/>
      <c r="C17" s="52"/>
      <c r="D17" s="53"/>
      <c r="E17" s="54"/>
      <c r="F17" s="14"/>
      <c r="G17" s="14"/>
      <c r="H17" s="14"/>
      <c r="I17" s="55"/>
      <c r="J17" s="56" t="s">
        <v>3</v>
      </c>
      <c r="K17" s="14"/>
      <c r="L17" s="14"/>
      <c r="M17" s="14"/>
      <c r="N17" s="14"/>
      <c r="O17" s="14"/>
      <c r="P17" s="14"/>
      <c r="Q17" s="3"/>
      <c r="R17" s="3"/>
      <c r="S17" s="3"/>
      <c r="T17" s="3"/>
      <c r="U17" s="3"/>
      <c r="V17" s="58"/>
    </row>
    <row r="18" spans="1:23" x14ac:dyDescent="0.2">
      <c r="A18" s="50"/>
      <c r="B18" s="51"/>
      <c r="C18" s="52"/>
      <c r="D18" s="53"/>
      <c r="E18" s="54"/>
      <c r="F18" s="22"/>
      <c r="G18" s="22"/>
      <c r="H18" s="22"/>
      <c r="I18" s="59"/>
      <c r="J18" s="60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</row>
    <row r="19" spans="1:23" x14ac:dyDescent="0.2">
      <c r="A19" s="63" t="s">
        <v>25</v>
      </c>
      <c r="B19" s="64" t="s">
        <v>26</v>
      </c>
      <c r="C19" s="65" t="s">
        <v>27</v>
      </c>
      <c r="D19" s="66" t="s">
        <v>28</v>
      </c>
      <c r="E19" s="67"/>
      <c r="F19" s="15" t="s">
        <v>29</v>
      </c>
      <c r="G19" s="15"/>
      <c r="H19" s="15"/>
      <c r="I19" s="68"/>
      <c r="J19" s="69"/>
      <c r="K19" s="70"/>
      <c r="L19" s="71"/>
      <c r="M19" s="14"/>
      <c r="N19" s="71"/>
      <c r="O19" s="14"/>
      <c r="P19" s="71"/>
      <c r="Q19" s="14"/>
      <c r="R19" s="71"/>
      <c r="S19" s="14"/>
      <c r="T19" s="71"/>
      <c r="U19" s="14"/>
      <c r="V19" s="72"/>
    </row>
    <row r="20" spans="1:23" ht="13.5" thickBot="1" x14ac:dyDescent="0.25">
      <c r="A20" s="73"/>
      <c r="B20" s="74"/>
      <c r="C20" s="75"/>
      <c r="D20" s="76"/>
      <c r="E20" s="77"/>
      <c r="F20" s="78" t="s">
        <v>30</v>
      </c>
      <c r="G20" s="78"/>
      <c r="H20" s="78"/>
      <c r="I20" s="79"/>
      <c r="J20" s="80"/>
      <c r="K20" s="81" t="s">
        <v>31</v>
      </c>
      <c r="L20" s="82" t="s">
        <v>32</v>
      </c>
      <c r="M20" s="83" t="s">
        <v>33</v>
      </c>
      <c r="N20" s="82" t="s">
        <v>34</v>
      </c>
      <c r="O20" s="83" t="s">
        <v>35</v>
      </c>
      <c r="P20" s="82" t="s">
        <v>36</v>
      </c>
      <c r="Q20" s="83" t="s">
        <v>37</v>
      </c>
      <c r="R20" s="82" t="s">
        <v>38</v>
      </c>
      <c r="S20" s="83" t="s">
        <v>39</v>
      </c>
      <c r="T20" s="82" t="s">
        <v>40</v>
      </c>
      <c r="U20" s="83" t="s">
        <v>41</v>
      </c>
      <c r="V20" s="84" t="s">
        <v>42</v>
      </c>
    </row>
    <row r="21" spans="1:23" x14ac:dyDescent="0.2">
      <c r="A21" s="85"/>
      <c r="B21" s="86"/>
      <c r="C21" s="87"/>
      <c r="D21" s="88"/>
      <c r="E21" s="89">
        <v>111</v>
      </c>
      <c r="F21" s="90" t="s">
        <v>43</v>
      </c>
      <c r="G21" s="91"/>
      <c r="H21" s="91"/>
      <c r="I21" s="92"/>
      <c r="J21" s="93">
        <f t="shared" ref="J21:J32" si="0">SUM(K21:V21)</f>
        <v>59045</v>
      </c>
      <c r="K21" s="94">
        <v>4956</v>
      </c>
      <c r="L21" s="94">
        <v>4956</v>
      </c>
      <c r="M21" s="94">
        <f>4956+80</f>
        <v>5036</v>
      </c>
      <c r="N21" s="94">
        <f>4956-80+782</f>
        <v>5658</v>
      </c>
      <c r="O21" s="94">
        <f>6000-800</f>
        <v>5200</v>
      </c>
      <c r="P21" s="94">
        <f>3912-782+800+1780</f>
        <v>5710</v>
      </c>
      <c r="Q21" s="95">
        <f>4956-780</f>
        <v>4176</v>
      </c>
      <c r="R21" s="94">
        <f>4956-1000</f>
        <v>3956</v>
      </c>
      <c r="S21" s="94">
        <f>4956-74</f>
        <v>4882</v>
      </c>
      <c r="T21" s="94">
        <f>4956-353</f>
        <v>4603</v>
      </c>
      <c r="U21" s="94">
        <v>4956</v>
      </c>
      <c r="V21" s="96">
        <v>4956</v>
      </c>
      <c r="W21" s="97"/>
    </row>
    <row r="22" spans="1:23" x14ac:dyDescent="0.2">
      <c r="A22" s="98"/>
      <c r="B22" s="99"/>
      <c r="C22" s="100"/>
      <c r="D22" s="101"/>
      <c r="E22" s="102">
        <v>113</v>
      </c>
      <c r="F22" s="103" t="s">
        <v>44</v>
      </c>
      <c r="G22" s="104"/>
      <c r="H22" s="104"/>
      <c r="I22" s="105"/>
      <c r="J22" s="106">
        <f t="shared" si="0"/>
        <v>3034</v>
      </c>
      <c r="K22" s="107"/>
      <c r="L22" s="108"/>
      <c r="M22" s="108"/>
      <c r="N22" s="108">
        <v>2580</v>
      </c>
      <c r="O22" s="108">
        <f>1853-856-997</f>
        <v>0</v>
      </c>
      <c r="P22" s="108">
        <f>1243-1243+997-594</f>
        <v>403</v>
      </c>
      <c r="Q22" s="109">
        <f>481-481</f>
        <v>0</v>
      </c>
      <c r="R22" s="108">
        <f>573-522</f>
        <v>51</v>
      </c>
      <c r="S22" s="108">
        <f>21-21</f>
        <v>0</v>
      </c>
      <c r="T22" s="108">
        <f>522-522</f>
        <v>0</v>
      </c>
      <c r="U22" s="108"/>
      <c r="V22" s="110"/>
    </row>
    <row r="23" spans="1:23" x14ac:dyDescent="0.2">
      <c r="A23" s="98"/>
      <c r="B23" s="101"/>
      <c r="C23" s="101"/>
      <c r="D23" s="101"/>
      <c r="E23" s="102">
        <v>121</v>
      </c>
      <c r="F23" s="103" t="s">
        <v>45</v>
      </c>
      <c r="G23" s="104"/>
      <c r="H23" s="104"/>
      <c r="I23" s="105"/>
      <c r="J23" s="106">
        <f t="shared" si="0"/>
        <v>3273</v>
      </c>
      <c r="K23" s="111">
        <v>268</v>
      </c>
      <c r="L23" s="111">
        <f>268+33</f>
        <v>301</v>
      </c>
      <c r="M23" s="111">
        <f>268+24</f>
        <v>292</v>
      </c>
      <c r="N23" s="111">
        <f>268+65</f>
        <v>333</v>
      </c>
      <c r="O23" s="111">
        <f>324-40</f>
        <v>284</v>
      </c>
      <c r="P23" s="111">
        <f>212-65+40+150</f>
        <v>337</v>
      </c>
      <c r="Q23" s="112">
        <v>268</v>
      </c>
      <c r="R23" s="113">
        <f>268-150</f>
        <v>118</v>
      </c>
      <c r="S23" s="113">
        <v>268</v>
      </c>
      <c r="T23" s="113">
        <v>268</v>
      </c>
      <c r="U23" s="113">
        <v>268</v>
      </c>
      <c r="V23" s="114">
        <v>268</v>
      </c>
    </row>
    <row r="24" spans="1:23" x14ac:dyDescent="0.2">
      <c r="A24" s="115"/>
      <c r="B24" s="69"/>
      <c r="C24" s="69"/>
      <c r="D24" s="69"/>
      <c r="E24" s="102">
        <v>122</v>
      </c>
      <c r="F24" s="116" t="s">
        <v>46</v>
      </c>
      <c r="G24" s="117"/>
      <c r="H24" s="117"/>
      <c r="I24" s="118"/>
      <c r="J24" s="107">
        <f t="shared" si="0"/>
        <v>1847</v>
      </c>
      <c r="K24" s="119">
        <v>157</v>
      </c>
      <c r="L24" s="119">
        <f>157-19</f>
        <v>138</v>
      </c>
      <c r="M24" s="119">
        <f>157-17</f>
        <v>140</v>
      </c>
      <c r="N24" s="119">
        <f>157+30</f>
        <v>187</v>
      </c>
      <c r="O24" s="119">
        <f>189-40</f>
        <v>149</v>
      </c>
      <c r="P24" s="119">
        <f>124-30+40+20</f>
        <v>154</v>
      </c>
      <c r="Q24" s="119">
        <v>157</v>
      </c>
      <c r="R24" s="119">
        <f>157-20</f>
        <v>137</v>
      </c>
      <c r="S24" s="119">
        <v>157</v>
      </c>
      <c r="T24" s="119">
        <v>157</v>
      </c>
      <c r="U24" s="119">
        <v>157</v>
      </c>
      <c r="V24" s="120">
        <v>157</v>
      </c>
    </row>
    <row r="25" spans="1:23" x14ac:dyDescent="0.2">
      <c r="A25" s="115"/>
      <c r="B25" s="69"/>
      <c r="C25" s="69"/>
      <c r="D25" s="69"/>
      <c r="E25" s="102">
        <v>124</v>
      </c>
      <c r="F25" s="121" t="s">
        <v>47</v>
      </c>
      <c r="G25" s="104"/>
      <c r="H25" s="104"/>
      <c r="I25" s="105"/>
      <c r="J25" s="107">
        <f t="shared" si="0"/>
        <v>1169</v>
      </c>
      <c r="K25" s="122">
        <v>99</v>
      </c>
      <c r="L25" s="122">
        <f>99-14</f>
        <v>85</v>
      </c>
      <c r="M25" s="122">
        <f>99-7</f>
        <v>92</v>
      </c>
      <c r="N25" s="122">
        <f>99+10</f>
        <v>109</v>
      </c>
      <c r="O25" s="122">
        <f>120-25</f>
        <v>95</v>
      </c>
      <c r="P25" s="123">
        <f>78-10+25+5</f>
        <v>98</v>
      </c>
      <c r="Q25" s="124">
        <v>99</v>
      </c>
      <c r="R25" s="124">
        <f>99-5</f>
        <v>94</v>
      </c>
      <c r="S25" s="124">
        <v>99</v>
      </c>
      <c r="T25" s="124">
        <v>99</v>
      </c>
      <c r="U25" s="124">
        <v>99</v>
      </c>
      <c r="V25" s="125">
        <v>101</v>
      </c>
    </row>
    <row r="26" spans="1:23" x14ac:dyDescent="0.2">
      <c r="A26" s="98"/>
      <c r="B26" s="101"/>
      <c r="C26" s="101"/>
      <c r="D26" s="101"/>
      <c r="E26" s="102">
        <v>142</v>
      </c>
      <c r="F26" s="116" t="s">
        <v>48</v>
      </c>
      <c r="G26" s="117"/>
      <c r="H26" s="117"/>
      <c r="I26" s="118"/>
      <c r="J26" s="126">
        <f t="shared" si="0"/>
        <v>665</v>
      </c>
      <c r="K26" s="127">
        <v>150</v>
      </c>
      <c r="L26" s="128"/>
      <c r="M26" s="128"/>
      <c r="N26" s="128"/>
      <c r="O26" s="128"/>
      <c r="P26" s="128"/>
      <c r="Q26" s="128"/>
      <c r="R26" s="128">
        <v>290</v>
      </c>
      <c r="S26" s="128"/>
      <c r="T26" s="128">
        <v>225</v>
      </c>
      <c r="U26" s="127"/>
      <c r="V26" s="129"/>
    </row>
    <row r="27" spans="1:23" x14ac:dyDescent="0.2">
      <c r="A27" s="98"/>
      <c r="B27" s="101"/>
      <c r="C27" s="101"/>
      <c r="D27" s="101"/>
      <c r="E27" s="102">
        <v>149</v>
      </c>
      <c r="F27" s="103" t="s">
        <v>49</v>
      </c>
      <c r="G27" s="104"/>
      <c r="H27" s="104"/>
      <c r="I27" s="105"/>
      <c r="J27" s="126">
        <f t="shared" si="0"/>
        <v>3412</v>
      </c>
      <c r="K27" s="119"/>
      <c r="L27" s="119">
        <v>200</v>
      </c>
      <c r="M27" s="119">
        <v>614</v>
      </c>
      <c r="N27" s="119">
        <v>300</v>
      </c>
      <c r="O27" s="119">
        <v>500</v>
      </c>
      <c r="P27" s="119">
        <f>300</f>
        <v>300</v>
      </c>
      <c r="Q27" s="119">
        <v>330</v>
      </c>
      <c r="R27" s="119"/>
      <c r="S27" s="119">
        <v>558</v>
      </c>
      <c r="T27" s="119">
        <v>610</v>
      </c>
      <c r="U27" s="119"/>
      <c r="V27" s="120"/>
    </row>
    <row r="28" spans="1:23" x14ac:dyDescent="0.2">
      <c r="A28" s="98"/>
      <c r="B28" s="101"/>
      <c r="C28" s="101"/>
      <c r="D28" s="101"/>
      <c r="E28" s="102">
        <v>151</v>
      </c>
      <c r="F28" s="103" t="s">
        <v>50</v>
      </c>
      <c r="G28" s="104"/>
      <c r="H28" s="104"/>
      <c r="I28" s="105"/>
      <c r="J28" s="130">
        <f t="shared" si="0"/>
        <v>6608</v>
      </c>
      <c r="K28" s="126">
        <v>1148</v>
      </c>
      <c r="L28" s="108">
        <v>1082</v>
      </c>
      <c r="M28" s="108">
        <v>1048</v>
      </c>
      <c r="N28" s="108">
        <f>970+117</f>
        <v>1087</v>
      </c>
      <c r="O28" s="131">
        <v>606</v>
      </c>
      <c r="P28" s="132">
        <f>303-117</f>
        <v>186</v>
      </c>
      <c r="Q28" s="131">
        <v>200</v>
      </c>
      <c r="R28" s="132">
        <f>127+85</f>
        <v>212</v>
      </c>
      <c r="S28" s="131">
        <f>150+35</f>
        <v>185</v>
      </c>
      <c r="T28" s="132">
        <f>278-85+40</f>
        <v>233</v>
      </c>
      <c r="U28" s="131">
        <v>621</v>
      </c>
      <c r="V28" s="133"/>
    </row>
    <row r="29" spans="1:23" x14ac:dyDescent="0.2">
      <c r="A29" s="98"/>
      <c r="B29" s="101"/>
      <c r="C29" s="101"/>
      <c r="D29" s="101"/>
      <c r="E29" s="102">
        <v>152</v>
      </c>
      <c r="F29" s="121" t="s">
        <v>51</v>
      </c>
      <c r="G29" s="104"/>
      <c r="H29" s="104"/>
      <c r="I29" s="105"/>
      <c r="J29" s="130">
        <f t="shared" si="0"/>
        <v>276</v>
      </c>
      <c r="K29" s="134">
        <v>13</v>
      </c>
      <c r="L29" s="135">
        <v>20</v>
      </c>
      <c r="M29" s="134">
        <v>20</v>
      </c>
      <c r="N29" s="135">
        <v>20</v>
      </c>
      <c r="O29" s="134">
        <v>20</v>
      </c>
      <c r="P29" s="135">
        <v>20</v>
      </c>
      <c r="Q29" s="134">
        <v>20</v>
      </c>
      <c r="R29" s="135">
        <v>20</v>
      </c>
      <c r="S29" s="134">
        <f>13+60</f>
        <v>73</v>
      </c>
      <c r="T29" s="135">
        <f>12+13</f>
        <v>25</v>
      </c>
      <c r="U29" s="134">
        <v>13</v>
      </c>
      <c r="V29" s="136">
        <v>12</v>
      </c>
    </row>
    <row r="30" spans="1:23" x14ac:dyDescent="0.2">
      <c r="A30" s="98"/>
      <c r="B30" s="101"/>
      <c r="C30" s="101"/>
      <c r="D30" s="101"/>
      <c r="E30" s="102">
        <v>159</v>
      </c>
      <c r="F30" s="121" t="s">
        <v>52</v>
      </c>
      <c r="G30" s="104"/>
      <c r="H30" s="104"/>
      <c r="I30" s="105"/>
      <c r="J30" s="137">
        <f t="shared" si="0"/>
        <v>7326</v>
      </c>
      <c r="K30" s="134"/>
      <c r="L30" s="135"/>
      <c r="M30" s="135">
        <v>410</v>
      </c>
      <c r="N30" s="135"/>
      <c r="O30" s="193">
        <f>500+2093</f>
        <v>2593</v>
      </c>
      <c r="P30" s="193">
        <f>610+93</f>
        <v>703</v>
      </c>
      <c r="Q30" s="135">
        <f>500+93</f>
        <v>593</v>
      </c>
      <c r="R30" s="135">
        <f>93+2000+686</f>
        <v>2779</v>
      </c>
      <c r="S30" s="135">
        <f>620+93-558</f>
        <v>155</v>
      </c>
      <c r="T30" s="135">
        <f>93</f>
        <v>93</v>
      </c>
      <c r="U30" s="135"/>
      <c r="V30" s="136"/>
    </row>
    <row r="31" spans="1:23" x14ac:dyDescent="0.2">
      <c r="A31" s="98"/>
      <c r="B31" s="69"/>
      <c r="C31" s="101"/>
      <c r="D31" s="69"/>
      <c r="E31" s="102">
        <v>161</v>
      </c>
      <c r="F31" s="121" t="s">
        <v>53</v>
      </c>
      <c r="G31" s="104"/>
      <c r="H31" s="104"/>
      <c r="I31" s="105"/>
      <c r="J31" s="137">
        <f t="shared" si="0"/>
        <v>30</v>
      </c>
      <c r="K31" s="134"/>
      <c r="L31" s="135">
        <v>10</v>
      </c>
      <c r="M31" s="134"/>
      <c r="N31" s="135"/>
      <c r="O31" s="134">
        <v>20</v>
      </c>
      <c r="P31" s="135"/>
      <c r="Q31" s="134"/>
      <c r="R31" s="135">
        <f>13-13</f>
        <v>0</v>
      </c>
      <c r="S31" s="134"/>
      <c r="T31" s="135">
        <f>13-13</f>
        <v>0</v>
      </c>
      <c r="U31" s="134"/>
      <c r="V31" s="136"/>
    </row>
    <row r="32" spans="1:23" ht="13.5" thickBot="1" x14ac:dyDescent="0.25">
      <c r="A32" s="138"/>
      <c r="B32" s="69"/>
      <c r="C32" s="139"/>
      <c r="D32" s="140"/>
      <c r="E32" s="102">
        <v>169</v>
      </c>
      <c r="F32" s="121" t="s">
        <v>54</v>
      </c>
      <c r="G32" s="104"/>
      <c r="H32" s="104"/>
      <c r="I32" s="105"/>
      <c r="J32" s="141">
        <f t="shared" si="0"/>
        <v>90</v>
      </c>
      <c r="K32" s="142"/>
      <c r="L32" s="111">
        <v>50</v>
      </c>
      <c r="M32" s="112"/>
      <c r="N32" s="111"/>
      <c r="O32" s="112">
        <v>10</v>
      </c>
      <c r="P32" s="111"/>
      <c r="Q32" s="112"/>
      <c r="R32" s="111"/>
      <c r="S32" s="112"/>
      <c r="T32" s="143"/>
      <c r="U32" s="144">
        <v>30</v>
      </c>
      <c r="V32" s="145"/>
    </row>
    <row r="33" spans="1:24" ht="13.5" thickBot="1" x14ac:dyDescent="0.25">
      <c r="A33" s="146"/>
      <c r="B33" s="147"/>
      <c r="C33" s="147"/>
      <c r="D33" s="147"/>
      <c r="E33" s="148"/>
      <c r="F33" s="149" t="s">
        <v>55</v>
      </c>
      <c r="G33" s="150"/>
      <c r="H33" s="150"/>
      <c r="I33" s="151"/>
      <c r="J33" s="152">
        <f t="shared" ref="J33:V33" si="1">SUM(J21:J32)</f>
        <v>86775</v>
      </c>
      <c r="K33" s="153">
        <f t="shared" si="1"/>
        <v>6791</v>
      </c>
      <c r="L33" s="153">
        <f t="shared" si="1"/>
        <v>6842</v>
      </c>
      <c r="M33" s="153">
        <f t="shared" si="1"/>
        <v>7652</v>
      </c>
      <c r="N33" s="153">
        <f t="shared" si="1"/>
        <v>10274</v>
      </c>
      <c r="O33" s="153">
        <f t="shared" si="1"/>
        <v>9477</v>
      </c>
      <c r="P33" s="153">
        <f t="shared" si="1"/>
        <v>7911</v>
      </c>
      <c r="Q33" s="153">
        <f t="shared" si="1"/>
        <v>5843</v>
      </c>
      <c r="R33" s="153">
        <f t="shared" si="1"/>
        <v>7657</v>
      </c>
      <c r="S33" s="153">
        <f t="shared" si="1"/>
        <v>6377</v>
      </c>
      <c r="T33" s="153">
        <f t="shared" si="1"/>
        <v>6313</v>
      </c>
      <c r="U33" s="153">
        <f t="shared" si="1"/>
        <v>6144</v>
      </c>
      <c r="V33" s="154">
        <f t="shared" si="1"/>
        <v>5494</v>
      </c>
    </row>
    <row r="34" spans="1:24" x14ac:dyDescent="0.2">
      <c r="A34" s="155" t="s">
        <v>25</v>
      </c>
      <c r="B34" s="156" t="s">
        <v>26</v>
      </c>
      <c r="C34" s="156" t="s">
        <v>27</v>
      </c>
      <c r="D34" s="156" t="s">
        <v>56</v>
      </c>
      <c r="E34" s="157"/>
      <c r="F34" s="158"/>
      <c r="G34" s="159"/>
      <c r="H34" s="159"/>
      <c r="I34" s="160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94"/>
    </row>
    <row r="35" spans="1:24" x14ac:dyDescent="0.2">
      <c r="A35" s="146"/>
      <c r="B35" s="147"/>
      <c r="C35" s="147"/>
      <c r="D35" s="147"/>
      <c r="E35" s="89">
        <v>111</v>
      </c>
      <c r="F35" s="163" t="s">
        <v>43</v>
      </c>
      <c r="G35" s="164"/>
      <c r="H35" s="164"/>
      <c r="I35" s="165"/>
      <c r="J35" s="141">
        <f>SUM(K35:V35)</f>
        <v>14684</v>
      </c>
      <c r="K35" s="166"/>
      <c r="L35" s="166">
        <v>1380</v>
      </c>
      <c r="M35" s="166">
        <v>973</v>
      </c>
      <c r="N35" s="166">
        <f>2910-523</f>
        <v>2387</v>
      </c>
      <c r="O35" s="167">
        <v>1000</v>
      </c>
      <c r="P35" s="166">
        <v>-56</v>
      </c>
      <c r="Q35" s="167"/>
      <c r="R35" s="166">
        <v>1078</v>
      </c>
      <c r="S35" s="168"/>
      <c r="T35" s="168"/>
      <c r="U35" s="198">
        <f>3239-1303</f>
        <v>1936</v>
      </c>
      <c r="V35" s="198">
        <v>5986</v>
      </c>
      <c r="W35" s="97"/>
    </row>
    <row r="36" spans="1:24" x14ac:dyDescent="0.2">
      <c r="A36" s="146"/>
      <c r="B36" s="147"/>
      <c r="C36" s="147"/>
      <c r="D36" s="147"/>
      <c r="E36" s="102">
        <v>113</v>
      </c>
      <c r="F36" s="103" t="s">
        <v>44</v>
      </c>
      <c r="G36" s="104"/>
      <c r="H36" s="104"/>
      <c r="I36" s="105"/>
      <c r="J36" s="106">
        <f t="shared" ref="J36" si="2">SUM(K36:V36)</f>
        <v>479</v>
      </c>
      <c r="K36" s="166"/>
      <c r="L36" s="166"/>
      <c r="M36" s="166"/>
      <c r="N36" s="166">
        <v>443</v>
      </c>
      <c r="O36" s="167"/>
      <c r="P36" s="166">
        <v>36</v>
      </c>
      <c r="Q36" s="167"/>
      <c r="R36" s="175"/>
      <c r="S36" s="168"/>
      <c r="T36" s="168"/>
      <c r="U36" s="199"/>
      <c r="V36" s="198"/>
      <c r="W36" s="97"/>
    </row>
    <row r="37" spans="1:24" x14ac:dyDescent="0.2">
      <c r="A37" s="146"/>
      <c r="B37" s="147"/>
      <c r="C37" s="147"/>
      <c r="D37" s="147"/>
      <c r="E37" s="102">
        <v>121</v>
      </c>
      <c r="F37" s="103" t="s">
        <v>45</v>
      </c>
      <c r="G37" s="104"/>
      <c r="H37" s="104"/>
      <c r="I37" s="105"/>
      <c r="J37" s="141">
        <f>SUM(K37:V37)</f>
        <v>433</v>
      </c>
      <c r="K37" s="126"/>
      <c r="L37" s="126">
        <v>76</v>
      </c>
      <c r="M37" s="126">
        <f>20+40</f>
        <v>60</v>
      </c>
      <c r="N37" s="126">
        <f>20+45</f>
        <v>65</v>
      </c>
      <c r="O37" s="126">
        <v>66</v>
      </c>
      <c r="P37" s="126"/>
      <c r="Q37" s="126"/>
      <c r="R37" s="126">
        <v>120</v>
      </c>
      <c r="S37" s="166"/>
      <c r="T37" s="166"/>
      <c r="U37" s="200">
        <v>27</v>
      </c>
      <c r="V37" s="200">
        <v>19</v>
      </c>
    </row>
    <row r="38" spans="1:24" x14ac:dyDescent="0.2">
      <c r="A38" s="146"/>
      <c r="B38" s="147"/>
      <c r="C38" s="147"/>
      <c r="D38" s="147"/>
      <c r="E38" s="102">
        <v>122</v>
      </c>
      <c r="F38" s="116" t="s">
        <v>46</v>
      </c>
      <c r="G38" s="117"/>
      <c r="H38" s="117"/>
      <c r="I38" s="118"/>
      <c r="J38" s="141">
        <f>SUM(K38:V38)</f>
        <v>262</v>
      </c>
      <c r="K38" s="113"/>
      <c r="L38" s="113">
        <v>44</v>
      </c>
      <c r="M38" s="113">
        <v>22</v>
      </c>
      <c r="N38" s="113">
        <f>20+15</f>
        <v>35</v>
      </c>
      <c r="O38" s="113">
        <v>42</v>
      </c>
      <c r="P38" s="113"/>
      <c r="Q38" s="113"/>
      <c r="R38" s="126">
        <v>75</v>
      </c>
      <c r="S38" s="113"/>
      <c r="T38" s="113"/>
      <c r="U38" s="200">
        <v>43</v>
      </c>
      <c r="V38" s="200">
        <v>1</v>
      </c>
    </row>
    <row r="39" spans="1:24" ht="13.5" thickBot="1" x14ac:dyDescent="0.25">
      <c r="A39" s="146"/>
      <c r="B39" s="147"/>
      <c r="C39" s="147"/>
      <c r="D39" s="147"/>
      <c r="E39" s="102">
        <v>124</v>
      </c>
      <c r="F39" s="121" t="s">
        <v>47</v>
      </c>
      <c r="G39" s="104"/>
      <c r="H39" s="104"/>
      <c r="I39" s="105"/>
      <c r="J39" s="141">
        <f>SUM(K39:V39)</f>
        <v>154</v>
      </c>
      <c r="K39" s="170"/>
      <c r="L39" s="170">
        <v>28</v>
      </c>
      <c r="M39" s="170">
        <v>14</v>
      </c>
      <c r="N39" s="170">
        <v>20</v>
      </c>
      <c r="O39" s="170">
        <v>18</v>
      </c>
      <c r="P39" s="170">
        <v>20</v>
      </c>
      <c r="Q39" s="170"/>
      <c r="R39" s="171">
        <v>30</v>
      </c>
      <c r="S39" s="170"/>
      <c r="T39" s="170"/>
      <c r="U39" s="200">
        <v>21</v>
      </c>
      <c r="V39" s="200">
        <v>3</v>
      </c>
    </row>
    <row r="40" spans="1:24" ht="13.5" thickBot="1" x14ac:dyDescent="0.25">
      <c r="A40" s="146"/>
      <c r="B40" s="147"/>
      <c r="C40" s="147"/>
      <c r="D40" s="147"/>
      <c r="E40" s="148"/>
      <c r="F40" s="149" t="s">
        <v>55</v>
      </c>
      <c r="G40" s="150"/>
      <c r="H40" s="150"/>
      <c r="I40" s="151"/>
      <c r="J40" s="152">
        <f t="shared" ref="J40:V40" si="3">SUM(J35:J39)</f>
        <v>16012</v>
      </c>
      <c r="K40" s="153">
        <f t="shared" si="3"/>
        <v>0</v>
      </c>
      <c r="L40" s="153">
        <f t="shared" si="3"/>
        <v>1528</v>
      </c>
      <c r="M40" s="153">
        <f t="shared" si="3"/>
        <v>1069</v>
      </c>
      <c r="N40" s="153">
        <f t="shared" si="3"/>
        <v>2950</v>
      </c>
      <c r="O40" s="153">
        <f t="shared" si="3"/>
        <v>1126</v>
      </c>
      <c r="P40" s="153">
        <f t="shared" si="3"/>
        <v>0</v>
      </c>
      <c r="Q40" s="153">
        <f t="shared" si="3"/>
        <v>0</v>
      </c>
      <c r="R40" s="153">
        <f t="shared" si="3"/>
        <v>1303</v>
      </c>
      <c r="S40" s="153">
        <f t="shared" si="3"/>
        <v>0</v>
      </c>
      <c r="T40" s="153">
        <f t="shared" si="3"/>
        <v>0</v>
      </c>
      <c r="U40" s="153">
        <f t="shared" si="3"/>
        <v>2027</v>
      </c>
      <c r="V40" s="154">
        <f t="shared" si="3"/>
        <v>6009</v>
      </c>
    </row>
    <row r="41" spans="1:24" x14ac:dyDescent="0.2">
      <c r="A41" s="155" t="s">
        <v>25</v>
      </c>
      <c r="B41" s="156" t="s">
        <v>26</v>
      </c>
      <c r="C41" s="156" t="s">
        <v>27</v>
      </c>
      <c r="D41" s="156" t="s">
        <v>57</v>
      </c>
      <c r="E41" s="157"/>
      <c r="F41" s="158"/>
      <c r="G41" s="159"/>
      <c r="H41" s="159"/>
      <c r="I41" s="160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2"/>
      <c r="W41" s="173"/>
      <c r="X41" s="174"/>
    </row>
    <row r="42" spans="1:24" x14ac:dyDescent="0.2">
      <c r="A42" s="146"/>
      <c r="B42" s="147"/>
      <c r="C42" s="147"/>
      <c r="D42" s="147"/>
      <c r="E42" s="89">
        <v>111</v>
      </c>
      <c r="F42" s="163" t="s">
        <v>43</v>
      </c>
      <c r="G42" s="164"/>
      <c r="H42" s="164"/>
      <c r="I42" s="165"/>
      <c r="J42" s="141">
        <f>SUM(K42:V42)</f>
        <v>1781</v>
      </c>
      <c r="K42" s="166"/>
      <c r="L42" s="166"/>
      <c r="M42" s="166"/>
      <c r="N42" s="166"/>
      <c r="O42" s="195">
        <v>67</v>
      </c>
      <c r="P42" s="166">
        <v>1000</v>
      </c>
      <c r="Q42" s="167">
        <v>490</v>
      </c>
      <c r="R42" s="175"/>
      <c r="S42" s="196">
        <f>1000-67-933</f>
        <v>0</v>
      </c>
      <c r="T42" s="168">
        <f>900-67-490-119</f>
        <v>224</v>
      </c>
      <c r="U42" s="176"/>
      <c r="V42" s="177"/>
      <c r="X42" s="174"/>
    </row>
    <row r="43" spans="1:24" x14ac:dyDescent="0.2">
      <c r="A43" s="146"/>
      <c r="B43" s="147"/>
      <c r="C43" s="147"/>
      <c r="D43" s="147"/>
      <c r="E43" s="102">
        <v>121</v>
      </c>
      <c r="F43" s="103" t="s">
        <v>45</v>
      </c>
      <c r="G43" s="104"/>
      <c r="H43" s="104"/>
      <c r="I43" s="105"/>
      <c r="J43" s="141">
        <f>SUM(K43:V43)</f>
        <v>96</v>
      </c>
      <c r="K43" s="126"/>
      <c r="L43" s="126"/>
      <c r="M43" s="126"/>
      <c r="N43" s="126"/>
      <c r="O43" s="195">
        <v>4</v>
      </c>
      <c r="P43" s="126">
        <v>66</v>
      </c>
      <c r="Q43" s="126">
        <v>14</v>
      </c>
      <c r="R43" s="107"/>
      <c r="S43" s="196">
        <f>70-4-66</f>
        <v>0</v>
      </c>
      <c r="T43" s="168">
        <f>33-14-7</f>
        <v>12</v>
      </c>
      <c r="U43" s="178"/>
      <c r="V43" s="169"/>
      <c r="X43" s="174"/>
    </row>
    <row r="44" spans="1:24" x14ac:dyDescent="0.2">
      <c r="A44" s="146"/>
      <c r="B44" s="147"/>
      <c r="C44" s="147"/>
      <c r="D44" s="147"/>
      <c r="E44" s="102">
        <v>122</v>
      </c>
      <c r="F44" s="116" t="s">
        <v>46</v>
      </c>
      <c r="G44" s="117"/>
      <c r="H44" s="117"/>
      <c r="I44" s="118"/>
      <c r="J44" s="141">
        <f>SUM(K44:V44)</f>
        <v>56</v>
      </c>
      <c r="K44" s="113"/>
      <c r="L44" s="113"/>
      <c r="M44" s="113"/>
      <c r="N44" s="113"/>
      <c r="O44" s="195">
        <v>3</v>
      </c>
      <c r="P44" s="113">
        <v>42</v>
      </c>
      <c r="Q44" s="113">
        <v>14</v>
      </c>
      <c r="R44" s="107"/>
      <c r="S44" s="196">
        <f>45-3-42</f>
        <v>0</v>
      </c>
      <c r="T44" s="168">
        <f>18-14-7</f>
        <v>-3</v>
      </c>
      <c r="U44" s="179"/>
      <c r="V44" s="114"/>
      <c r="X44" s="174"/>
    </row>
    <row r="45" spans="1:24" ht="13.5" thickBot="1" x14ac:dyDescent="0.25">
      <c r="A45" s="146"/>
      <c r="B45" s="147"/>
      <c r="C45" s="147"/>
      <c r="D45" s="147"/>
      <c r="E45" s="102">
        <v>124</v>
      </c>
      <c r="F45" s="121" t="s">
        <v>47</v>
      </c>
      <c r="G45" s="104"/>
      <c r="H45" s="104"/>
      <c r="I45" s="105"/>
      <c r="J45" s="141">
        <f>SUM(K45:V45)</f>
        <v>32</v>
      </c>
      <c r="K45" s="170"/>
      <c r="L45" s="170"/>
      <c r="M45" s="170"/>
      <c r="N45" s="170"/>
      <c r="O45" s="195">
        <v>2</v>
      </c>
      <c r="P45" s="170">
        <v>18</v>
      </c>
      <c r="Q45" s="170">
        <v>7</v>
      </c>
      <c r="R45" s="180"/>
      <c r="S45" s="197">
        <f>20-2-18</f>
        <v>0</v>
      </c>
      <c r="T45" s="181">
        <f>9-7+3</f>
        <v>5</v>
      </c>
      <c r="U45" s="182"/>
      <c r="V45" s="172"/>
      <c r="X45" s="174"/>
    </row>
    <row r="46" spans="1:24" ht="13.5" thickBot="1" x14ac:dyDescent="0.25">
      <c r="A46" s="146"/>
      <c r="B46" s="147"/>
      <c r="C46" s="147"/>
      <c r="D46" s="147"/>
      <c r="E46" s="148"/>
      <c r="F46" s="149" t="s">
        <v>55</v>
      </c>
      <c r="G46" s="150"/>
      <c r="H46" s="150"/>
      <c r="I46" s="151"/>
      <c r="J46" s="152">
        <f t="shared" ref="J46:V46" si="4">SUM(J42:J45)</f>
        <v>1965</v>
      </c>
      <c r="K46" s="153">
        <f t="shared" si="4"/>
        <v>0</v>
      </c>
      <c r="L46" s="153">
        <f t="shared" si="4"/>
        <v>0</v>
      </c>
      <c r="M46" s="153">
        <f t="shared" si="4"/>
        <v>0</v>
      </c>
      <c r="N46" s="153">
        <f t="shared" si="4"/>
        <v>0</v>
      </c>
      <c r="O46" s="153">
        <f t="shared" si="4"/>
        <v>76</v>
      </c>
      <c r="P46" s="153">
        <f t="shared" si="4"/>
        <v>1126</v>
      </c>
      <c r="Q46" s="153">
        <f t="shared" si="4"/>
        <v>525</v>
      </c>
      <c r="R46" s="153">
        <f t="shared" si="4"/>
        <v>0</v>
      </c>
      <c r="S46" s="183">
        <f t="shared" si="4"/>
        <v>0</v>
      </c>
      <c r="T46" s="183">
        <f t="shared" si="4"/>
        <v>238</v>
      </c>
      <c r="U46" s="183">
        <f t="shared" si="4"/>
        <v>0</v>
      </c>
      <c r="V46" s="154">
        <f t="shared" si="4"/>
        <v>0</v>
      </c>
    </row>
    <row r="47" spans="1:24" ht="13.5" thickBot="1" x14ac:dyDescent="0.25">
      <c r="A47" s="184"/>
      <c r="B47" s="185"/>
      <c r="C47" s="185"/>
      <c r="D47" s="185"/>
      <c r="E47" s="186"/>
      <c r="F47" s="187" t="s">
        <v>58</v>
      </c>
      <c r="G47" s="187"/>
      <c r="H47" s="187"/>
      <c r="I47" s="187"/>
      <c r="J47" s="188">
        <f t="shared" ref="J47:N47" si="5">J33+J40+J46</f>
        <v>104752</v>
      </c>
      <c r="K47" s="188">
        <f t="shared" si="5"/>
        <v>6791</v>
      </c>
      <c r="L47" s="188">
        <f t="shared" si="5"/>
        <v>8370</v>
      </c>
      <c r="M47" s="188">
        <f t="shared" si="5"/>
        <v>8721</v>
      </c>
      <c r="N47" s="188">
        <f t="shared" si="5"/>
        <v>13224</v>
      </c>
      <c r="O47" s="188">
        <f>O33+O40+O46</f>
        <v>10679</v>
      </c>
      <c r="P47" s="188">
        <f t="shared" ref="P47:V47" si="6">P33+P40+P46</f>
        <v>9037</v>
      </c>
      <c r="Q47" s="188">
        <f t="shared" si="6"/>
        <v>6368</v>
      </c>
      <c r="R47" s="188">
        <f t="shared" si="6"/>
        <v>8960</v>
      </c>
      <c r="S47" s="188">
        <f t="shared" si="6"/>
        <v>6377</v>
      </c>
      <c r="T47" s="188">
        <f t="shared" si="6"/>
        <v>6551</v>
      </c>
      <c r="U47" s="188">
        <f t="shared" si="6"/>
        <v>8171</v>
      </c>
      <c r="V47" s="189">
        <f t="shared" si="6"/>
        <v>11503</v>
      </c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 x14ac:dyDescent="0.2">
      <c r="A49" s="190" t="s">
        <v>59</v>
      </c>
      <c r="B49" s="191"/>
      <c r="C49" s="191"/>
      <c r="D49" s="191"/>
      <c r="E49" s="191"/>
      <c r="F49" s="191"/>
      <c r="G49" s="29"/>
      <c r="H49" s="29"/>
      <c r="I49" s="29"/>
      <c r="J49" s="29"/>
      <c r="K49" s="29"/>
      <c r="L49" s="29"/>
      <c r="M49" s="12"/>
      <c r="N49" s="12"/>
      <c r="O49" s="12"/>
      <c r="P49" s="29"/>
      <c r="Q49" s="12" t="s">
        <v>60</v>
      </c>
      <c r="R49" s="12"/>
      <c r="S49" s="12"/>
      <c r="T49" s="57"/>
      <c r="U49" s="57"/>
      <c r="V49" s="191"/>
    </row>
    <row r="50" spans="1:22" ht="15" x14ac:dyDescent="0.2">
      <c r="A50" s="190"/>
      <c r="B50" s="191"/>
      <c r="C50" s="191"/>
      <c r="D50" s="191"/>
      <c r="E50" s="191"/>
      <c r="F50" s="191"/>
      <c r="G50" s="29"/>
      <c r="H50" s="29"/>
      <c r="I50" s="29"/>
      <c r="J50" s="29"/>
      <c r="K50" s="29"/>
      <c r="L50" s="29"/>
      <c r="M50" s="15" t="s">
        <v>61</v>
      </c>
      <c r="N50" s="15"/>
      <c r="O50" s="15"/>
      <c r="P50" s="192"/>
      <c r="Q50" s="15" t="s">
        <v>62</v>
      </c>
      <c r="R50" s="15"/>
      <c r="S50" s="15"/>
      <c r="V50" s="191"/>
    </row>
    <row r="51" spans="1:22" ht="15" x14ac:dyDescent="0.2">
      <c r="A51" s="190"/>
      <c r="B51" s="191"/>
      <c r="C51" s="191"/>
      <c r="D51" s="191"/>
      <c r="E51" s="191"/>
      <c r="F51" s="191"/>
      <c r="G51" s="29"/>
      <c r="H51" s="29"/>
      <c r="I51" s="29"/>
      <c r="J51" s="29"/>
      <c r="K51" s="29"/>
      <c r="L51" s="29"/>
      <c r="M51" s="15"/>
      <c r="N51" s="15"/>
      <c r="O51" s="15"/>
      <c r="P51" s="192"/>
      <c r="Q51" s="15"/>
      <c r="R51" s="15"/>
      <c r="S51" s="15"/>
      <c r="T51" s="192" t="s">
        <v>63</v>
      </c>
      <c r="V51" s="191"/>
    </row>
    <row r="52" spans="1:22" ht="15" x14ac:dyDescent="0.2">
      <c r="A52" s="190" t="s">
        <v>64</v>
      </c>
      <c r="B52" s="191"/>
      <c r="C52" s="191"/>
      <c r="D52" s="191"/>
      <c r="E52" s="191"/>
      <c r="F52" s="191"/>
      <c r="G52" s="29"/>
      <c r="H52" s="29"/>
      <c r="I52" s="29"/>
      <c r="J52" s="29"/>
      <c r="K52" s="29"/>
      <c r="L52" s="29"/>
      <c r="M52" s="12"/>
      <c r="N52" s="12"/>
      <c r="O52" s="12"/>
      <c r="P52" s="29"/>
      <c r="Q52" s="12" t="s">
        <v>65</v>
      </c>
      <c r="R52" s="12"/>
      <c r="S52" s="12"/>
      <c r="T52" s="57"/>
      <c r="U52" s="57"/>
      <c r="V52" s="191"/>
    </row>
    <row r="53" spans="1:22" ht="15" x14ac:dyDescent="0.2">
      <c r="A53" s="190" t="s">
        <v>66</v>
      </c>
      <c r="B53" s="191"/>
      <c r="C53" s="191"/>
      <c r="D53" s="191"/>
      <c r="E53" s="191"/>
      <c r="F53" s="191"/>
      <c r="G53" s="29"/>
      <c r="H53" s="29"/>
      <c r="I53" s="29"/>
      <c r="J53" s="29"/>
      <c r="K53" s="29"/>
      <c r="L53" s="29"/>
      <c r="M53" s="15" t="s">
        <v>61</v>
      </c>
      <c r="N53" s="15"/>
      <c r="O53" s="15"/>
      <c r="P53" s="192"/>
      <c r="Q53" s="15" t="s">
        <v>62</v>
      </c>
      <c r="R53" s="15"/>
      <c r="S53" s="15"/>
      <c r="T53" s="15"/>
      <c r="U53" s="192"/>
      <c r="V53" s="191"/>
    </row>
  </sheetData>
  <sheetProtection selectLockedCells="1" selectUnlockedCells="1"/>
  <mergeCells count="27">
    <mergeCell ref="F43:I43"/>
    <mergeCell ref="F44:I44"/>
    <mergeCell ref="F45:I45"/>
    <mergeCell ref="F35:I35"/>
    <mergeCell ref="F36:I36"/>
    <mergeCell ref="F37:I37"/>
    <mergeCell ref="F38:I38"/>
    <mergeCell ref="F39:I39"/>
    <mergeCell ref="F42:I42"/>
    <mergeCell ref="F27:I27"/>
    <mergeCell ref="F28:I28"/>
    <mergeCell ref="F29:I29"/>
    <mergeCell ref="F30:I30"/>
    <mergeCell ref="F31:I31"/>
    <mergeCell ref="F32:I32"/>
    <mergeCell ref="F21:I21"/>
    <mergeCell ref="F22:I22"/>
    <mergeCell ref="F23:I23"/>
    <mergeCell ref="F24:I24"/>
    <mergeCell ref="F25:I25"/>
    <mergeCell ref="F26:I26"/>
    <mergeCell ref="S5:T5"/>
    <mergeCell ref="A14:A18"/>
    <mergeCell ref="B14:B18"/>
    <mergeCell ref="C14:C18"/>
    <mergeCell ref="D14:D18"/>
    <mergeCell ref="E14:E18"/>
  </mergeCells>
  <pageMargins left="0.19685039370078741" right="0" top="0.47244094488188981" bottom="0" header="0.51181102362204722" footer="0.51181102362204722"/>
  <pageSetup paperSize="9" scale="1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5 2020 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2020-11-10T08:35:12Z</dcterms:created>
  <dcterms:modified xsi:type="dcterms:W3CDTF">2020-11-10T08:37:17Z</dcterms:modified>
</cp:coreProperties>
</file>